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4355" windowHeight="7620" activeTab="1"/>
  </bookViews>
  <sheets>
    <sheet name="Instructions" sheetId="8" r:id="rId1"/>
    <sheet name="TED-Changing Survival" sheetId="4" r:id="rId2"/>
    <sheet name="EGG-Changing Fecundity" sheetId="6" r:id="rId3"/>
    <sheet name="Summary" sheetId="7" r:id="rId4"/>
  </sheets>
  <calcPr calcId="145621" iterate="1" iterateCount="1"/>
</workbook>
</file>

<file path=xl/calcChain.xml><?xml version="1.0" encoding="utf-8"?>
<calcChain xmlns="http://schemas.openxmlformats.org/spreadsheetml/2006/main">
  <c r="B11" i="4" l="1"/>
  <c r="B12" i="4"/>
  <c r="B13" i="4"/>
  <c r="AI2" i="6"/>
  <c r="AH2" i="6"/>
  <c r="S2" i="6"/>
  <c r="R2" i="6"/>
  <c r="AA2" i="6"/>
  <c r="Z2" i="6"/>
  <c r="AI6" i="4"/>
  <c r="AH6" i="4"/>
  <c r="AH5" i="4"/>
  <c r="Z5" i="4"/>
  <c r="R5" i="4"/>
  <c r="AA6" i="4"/>
  <c r="Z6" i="4"/>
  <c r="S6" i="4"/>
  <c r="R6" i="4"/>
  <c r="B14" i="4" l="1"/>
  <c r="N12" i="6"/>
  <c r="N13" i="6" s="1"/>
  <c r="N14" i="6" s="1"/>
  <c r="N15" i="6" s="1"/>
  <c r="N16" i="6" s="1"/>
  <c r="N17" i="6" s="1"/>
  <c r="N18" i="6" s="1"/>
  <c r="N19" i="6" s="1"/>
  <c r="N20" i="6" s="1"/>
  <c r="N21" i="6" s="1"/>
  <c r="N22" i="6" s="1"/>
  <c r="N23" i="6" s="1"/>
  <c r="N24" i="6" s="1"/>
  <c r="N25" i="6" s="1"/>
  <c r="N26" i="6" s="1"/>
  <c r="N27" i="6" s="1"/>
  <c r="N28" i="6" s="1"/>
  <c r="N29" i="6" s="1"/>
  <c r="N30" i="6" s="1"/>
  <c r="AD11" i="6"/>
  <c r="AD12" i="6" s="1"/>
  <c r="AD13" i="6" s="1"/>
  <c r="AD14" i="6" s="1"/>
  <c r="AD15" i="6" s="1"/>
  <c r="AD16" i="6" s="1"/>
  <c r="AD17" i="6" s="1"/>
  <c r="AD18" i="6" s="1"/>
  <c r="AD19" i="6" s="1"/>
  <c r="AD20" i="6" s="1"/>
  <c r="AD21" i="6" s="1"/>
  <c r="AD22" i="6" s="1"/>
  <c r="AD23" i="6" s="1"/>
  <c r="AD24" i="6" s="1"/>
  <c r="AD25" i="6" s="1"/>
  <c r="AD26" i="6" s="1"/>
  <c r="AD27" i="6" s="1"/>
  <c r="AD28" i="6" s="1"/>
  <c r="AD29" i="6" s="1"/>
  <c r="AD30" i="6" s="1"/>
  <c r="V11" i="6"/>
  <c r="V12" i="6" s="1"/>
  <c r="V13" i="6" s="1"/>
  <c r="V14" i="6" s="1"/>
  <c r="V15" i="6" s="1"/>
  <c r="V16" i="6" s="1"/>
  <c r="V17" i="6" s="1"/>
  <c r="V18" i="6" s="1"/>
  <c r="V19" i="6" s="1"/>
  <c r="V20" i="6" s="1"/>
  <c r="V21" i="6" s="1"/>
  <c r="V22" i="6" s="1"/>
  <c r="V23" i="6" s="1"/>
  <c r="V24" i="6" s="1"/>
  <c r="V25" i="6" s="1"/>
  <c r="V26" i="6" s="1"/>
  <c r="V27" i="6" s="1"/>
  <c r="V28" i="6" s="1"/>
  <c r="V29" i="6" s="1"/>
  <c r="V30" i="6" s="1"/>
  <c r="N11" i="6"/>
  <c r="A11" i="6"/>
  <c r="A12" i="6" s="1"/>
  <c r="A13" i="6" s="1"/>
  <c r="A14" i="6" s="1"/>
  <c r="A15" i="6" s="1"/>
  <c r="A16" i="6" s="1"/>
  <c r="A17" i="6" s="1"/>
  <c r="A18" i="6" s="1"/>
  <c r="A19" i="6" s="1"/>
  <c r="A20" i="6" s="1"/>
  <c r="A21" i="6" s="1"/>
  <c r="A22" i="6" s="1"/>
  <c r="A23" i="6" s="1"/>
  <c r="A24" i="6" s="1"/>
  <c r="A25" i="6" s="1"/>
  <c r="A26" i="6" s="1"/>
  <c r="A27" i="6" s="1"/>
  <c r="A28" i="6" s="1"/>
  <c r="A29" i="6" s="1"/>
  <c r="A30" i="6" s="1"/>
  <c r="AJ10" i="6"/>
  <c r="AB10" i="6"/>
  <c r="T10" i="6"/>
  <c r="G10" i="6"/>
  <c r="AD11" i="4"/>
  <c r="AD12" i="4" s="1"/>
  <c r="AD13" i="4" s="1"/>
  <c r="AD14" i="4" s="1"/>
  <c r="AD15" i="4" s="1"/>
  <c r="AD16" i="4" s="1"/>
  <c r="AD17" i="4" s="1"/>
  <c r="AD18" i="4" s="1"/>
  <c r="AD19" i="4" s="1"/>
  <c r="AD20" i="4" s="1"/>
  <c r="AD21" i="4" s="1"/>
  <c r="AD22" i="4" s="1"/>
  <c r="AD23" i="4" s="1"/>
  <c r="AD24" i="4" s="1"/>
  <c r="AD25" i="4" s="1"/>
  <c r="AD26" i="4" s="1"/>
  <c r="AD27" i="4" s="1"/>
  <c r="AD28" i="4" s="1"/>
  <c r="AD29" i="4" s="1"/>
  <c r="AD30" i="4" s="1"/>
  <c r="V11" i="4"/>
  <c r="V12" i="4" s="1"/>
  <c r="V13" i="4" s="1"/>
  <c r="V14" i="4" s="1"/>
  <c r="V15" i="4" s="1"/>
  <c r="V16" i="4" s="1"/>
  <c r="V17" i="4" s="1"/>
  <c r="V18" i="4" s="1"/>
  <c r="V19" i="4" s="1"/>
  <c r="V20" i="4" s="1"/>
  <c r="V21" i="4" s="1"/>
  <c r="V22" i="4" s="1"/>
  <c r="V23" i="4" s="1"/>
  <c r="V24" i="4" s="1"/>
  <c r="V25" i="4" s="1"/>
  <c r="V26" i="4" s="1"/>
  <c r="V27" i="4" s="1"/>
  <c r="V28" i="4" s="1"/>
  <c r="V29" i="4" s="1"/>
  <c r="V30" i="4" s="1"/>
  <c r="N11" i="4"/>
  <c r="N12" i="4" s="1"/>
  <c r="N13" i="4" s="1"/>
  <c r="N14" i="4" s="1"/>
  <c r="N15" i="4" s="1"/>
  <c r="N16" i="4" s="1"/>
  <c r="N17" i="4" s="1"/>
  <c r="N18" i="4" s="1"/>
  <c r="N19" i="4" s="1"/>
  <c r="N20" i="4" s="1"/>
  <c r="N21" i="4" s="1"/>
  <c r="N22" i="4" s="1"/>
  <c r="N23" i="4" s="1"/>
  <c r="N24" i="4" s="1"/>
  <c r="N25" i="4" s="1"/>
  <c r="N26" i="4" s="1"/>
  <c r="N27" i="4" s="1"/>
  <c r="N28" i="4" s="1"/>
  <c r="N29" i="4" s="1"/>
  <c r="N30" i="4" s="1"/>
  <c r="AJ10" i="4"/>
  <c r="AB10" i="4"/>
  <c r="T10" i="4"/>
  <c r="G10" i="4"/>
  <c r="A11" i="4"/>
  <c r="A12" i="4" s="1"/>
  <c r="A13" i="4" s="1"/>
  <c r="A14" i="4" s="1"/>
  <c r="A15" i="4" s="1"/>
  <c r="A16" i="4" s="1"/>
  <c r="A17" i="4" s="1"/>
  <c r="A18" i="4" s="1"/>
  <c r="A19" i="4" s="1"/>
  <c r="A20" i="4" s="1"/>
  <c r="A21" i="4" s="1"/>
  <c r="A22" i="4" s="1"/>
  <c r="A23" i="4" s="1"/>
  <c r="A24" i="4" s="1"/>
  <c r="A25" i="4" s="1"/>
  <c r="A26" i="4" s="1"/>
  <c r="A27" i="4" s="1"/>
  <c r="A28" i="4" s="1"/>
  <c r="A29" i="4" s="1"/>
  <c r="A30" i="4" s="1"/>
  <c r="B15" i="4" l="1"/>
  <c r="G12" i="4"/>
  <c r="G11" i="4"/>
  <c r="B16" i="4" l="1"/>
  <c r="B17" i="4" l="1"/>
  <c r="G14" i="4"/>
  <c r="G13" i="4"/>
  <c r="G15" i="4"/>
  <c r="B18" i="4" l="1"/>
  <c r="G17" i="4"/>
  <c r="G16" i="4"/>
  <c r="B19" i="4" l="1"/>
  <c r="G18" i="4"/>
  <c r="B20" i="4" l="1"/>
  <c r="G19" i="4"/>
  <c r="B21" i="4" l="1"/>
  <c r="G20" i="4"/>
  <c r="B22" i="4" l="1"/>
  <c r="G21" i="4"/>
  <c r="B23" i="4" l="1"/>
  <c r="G22" i="4"/>
  <c r="B24" i="4" l="1"/>
  <c r="G23" i="4"/>
  <c r="B25" i="4" l="1"/>
  <c r="G24" i="4"/>
  <c r="B26" i="4" l="1"/>
  <c r="G25" i="4"/>
  <c r="B27" i="4" l="1"/>
  <c r="G26" i="4"/>
  <c r="B28" i="4" l="1"/>
  <c r="G27" i="4"/>
  <c r="B29" i="4" l="1"/>
  <c r="G28" i="4"/>
  <c r="B30" i="4" l="1"/>
  <c r="G29" i="4"/>
  <c r="G30" i="4" l="1"/>
</calcChain>
</file>

<file path=xl/sharedStrings.xml><?xml version="1.0" encoding="utf-8"?>
<sst xmlns="http://schemas.openxmlformats.org/spreadsheetml/2006/main" count="107" uniqueCount="47">
  <si>
    <t>Time</t>
  </si>
  <si>
    <t>Part B: Comparison of turtle conservation strategies</t>
  </si>
  <si>
    <t>Cost</t>
  </si>
  <si>
    <t>From Part A - Base Leslie matrix</t>
  </si>
  <si>
    <t>Hatchling</t>
  </si>
  <si>
    <t>Small Juvenile</t>
  </si>
  <si>
    <t>Large Juvenile</t>
  </si>
  <si>
    <t>Subadult</t>
  </si>
  <si>
    <t>Adult</t>
  </si>
  <si>
    <t>Total</t>
  </si>
  <si>
    <r>
      <t>3</t>
    </r>
    <r>
      <rPr>
        <sz val="20"/>
        <color rgb="FF000000"/>
        <rFont val="Arial"/>
      </rPr>
      <t>F</t>
    </r>
  </si>
  <si>
    <r>
      <t>01</t>
    </r>
    <r>
      <rPr>
        <sz val="20"/>
        <color rgb="FF000000"/>
        <rFont val="Arial"/>
      </rPr>
      <t>S</t>
    </r>
  </si>
  <si>
    <r>
      <t>11</t>
    </r>
    <r>
      <rPr>
        <sz val="20"/>
        <color rgb="FF000000"/>
        <rFont val="Arial"/>
      </rPr>
      <t>S</t>
    </r>
  </si>
  <si>
    <r>
      <t>12</t>
    </r>
    <r>
      <rPr>
        <sz val="20"/>
        <color rgb="FF000000"/>
        <rFont val="Arial"/>
      </rPr>
      <t>S</t>
    </r>
  </si>
  <si>
    <r>
      <t>22</t>
    </r>
    <r>
      <rPr>
        <sz val="20"/>
        <color rgb="FF000000"/>
        <rFont val="Arial"/>
      </rPr>
      <t>S</t>
    </r>
  </si>
  <si>
    <r>
      <t>23</t>
    </r>
    <r>
      <rPr>
        <sz val="20"/>
        <color rgb="FF000000"/>
        <rFont val="Arial"/>
      </rPr>
      <t xml:space="preserve">S </t>
    </r>
  </si>
  <si>
    <r>
      <t>33</t>
    </r>
    <r>
      <rPr>
        <sz val="20"/>
        <color rgb="FF000000"/>
        <rFont val="Arial"/>
      </rPr>
      <t>S</t>
    </r>
  </si>
  <si>
    <t>4F</t>
  </si>
  <si>
    <r>
      <t>34</t>
    </r>
    <r>
      <rPr>
        <sz val="20"/>
        <color rgb="FF000000"/>
        <rFont val="Arial"/>
      </rPr>
      <t>S</t>
    </r>
  </si>
  <si>
    <t>44S</t>
  </si>
  <si>
    <t>Scenario B: 50,000 investment</t>
  </si>
  <si>
    <t>1% increase in survival rate for adults/subadults</t>
  </si>
  <si>
    <t>5% increase in survival rate for adults/subadults</t>
  </si>
  <si>
    <t>10% increase in survival rate for adults/subadults</t>
  </si>
  <si>
    <t>4% change in fecundity for adults/sub adults</t>
  </si>
  <si>
    <t>20% change in fecundity for adults/subadults</t>
  </si>
  <si>
    <t>40% change in fecundity for adults/sub adults</t>
  </si>
  <si>
    <t>Baseline</t>
  </si>
  <si>
    <t>TED Scenario A: 10,000 investment</t>
  </si>
  <si>
    <t>TED Scenario B: 50,000 investment</t>
  </si>
  <si>
    <t>TED Scenario C: 100,000 investment</t>
  </si>
  <si>
    <t>EGG Scenario A: 10,000 investment</t>
  </si>
  <si>
    <t>EGG Scenario B: 50,000 investment</t>
  </si>
  <si>
    <t>EGG Scenario C: 100,000 investment</t>
  </si>
  <si>
    <t>TED Intervention Final Population</t>
  </si>
  <si>
    <t>EGG Intervention Final Population</t>
  </si>
  <si>
    <t>Scenario A: 10,000 Investment</t>
  </si>
  <si>
    <t>Scenario C: 100,000 Investment</t>
  </si>
  <si>
    <t>Which strategy would you recommend to policy makers? What might be the political ramifications of your recommendation?</t>
  </si>
  <si>
    <t>Due: Nov. 12, 2013</t>
  </si>
  <si>
    <r>
      <t>Learning objectives</t>
    </r>
    <r>
      <rPr>
        <sz val="12"/>
        <color theme="1"/>
        <rFont val="Times New Roman"/>
        <family val="1"/>
      </rPr>
      <t>: In this lab, we apply the Leslie matrix again. This lab reinforces the distinction between age and stage structure, the former being a special case of the latter. We use a demographic model to make decisions about the management of a threatened species.</t>
    </r>
  </si>
  <si>
    <t>In this exercise, we will use a stage-structured model of the threatened loggerhead turtle population to evaluate two alternative conservation strategies. Loggerhead turtles are difficult to age, so the turtles must be modeled by classifying individuals into stages. We will use five stages: hatchlings, small juveniles, large juveniles, subadults (i.e., small adults), and adults. Hatchlings grow fast and have relatively low survival, while older turtles grow slowly and, therefore, have a high probability of remaining in a particular stage from one year to the next. Fecundity is strongly related to turtle size, with adults producing more than 10 times the number of offspring per year than subadults.</t>
  </si>
  <si>
    <t>Part A: Baseline population estimate</t>
  </si>
  <si>
    <t>Use an initial abundance of 100,000 turtles, distributed among stages as 30,000 hatchlings, 50,000 small juveniles, 18,000 large juveniles, and 2,000 subadults (no adults). Estimate the total turtle population at year 20 assuming no change in management. This information provides a no-management baseline for the analysis in Part B.</t>
  </si>
  <si>
    <t>Two management strategies have been used in an attempt to prevent further decline of the loggerhead population. First, shrimp fishermen have been required to include turtle excluder devices (TEDs) on their nets, which reduce the incidental mortality of subadult and adult turtles from shrimp fishing. Increasing all three survival rates (i.e., within and between stage rates) of subadult and adult turtles by 1% costs fishermen about $10,000. The second strategy is to increase turtle fecundity by protecting nesting beaches and transplanting eggs to hatcheries. Increasing both fecundity rates by 1% costs the taxpayer about $2,500. Determine which strategy is more effective per dollar expended by testing a range of management expenditures for each strategy. When doing the simulations, first change the survival rates in the tab labeled “TED-changing survival”, and then do the second simulation changing the fecundity rates of subadult and adult turtles in “EGG-changing fecundity.” As in Part A, run 20 year simulations for each strategy for 0, $10,000, $50,000, and $100,000 investments. Which strategy would you recommend to policy makers? What might be the political ramifications of your recommendation?</t>
  </si>
  <si>
    <t>In the following worksheets, create a stage-structured model of the loggerhead population using the following Leslie (stage) matrix:</t>
  </si>
  <si>
    <t>Assignment 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</si>
</sst>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Calibri"/>
      <family val="2"/>
      <scheme val="minor"/>
    </font>
    <font>
      <b/>
      <sz val="11"/>
      <name val="Calibri"/>
      <family val="2"/>
      <scheme val="minor"/>
    </font>
    <font>
      <sz val="11"/>
      <name val="Calibri"/>
      <family val="2"/>
    </font>
    <font>
      <sz val="20"/>
      <color rgb="FF000000"/>
      <name val="Arial"/>
    </font>
    <font>
      <vertAlign val="subscript"/>
      <sz val="20"/>
      <color rgb="FF000000"/>
      <name val="Arial"/>
    </font>
    <font>
      <sz val="26"/>
      <color theme="1"/>
      <name val="Calibri"/>
      <family val="2"/>
      <scheme val="minor"/>
    </font>
    <font>
      <sz val="20"/>
      <name val="Calibri"/>
      <family val="2"/>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3" fillId="0" borderId="0" xfId="0" applyFont="1" applyAlignment="1">
      <alignment horizontal="center" vertical="center" wrapText="1" readingOrder="1"/>
    </xf>
    <xf numFmtId="3" fontId="0" fillId="0" borderId="0" xfId="0" applyNumberFormat="1"/>
    <xf numFmtId="0" fontId="4" fillId="0" borderId="0" xfId="0" applyFont="1" applyFill="1" applyBorder="1" applyAlignment="1">
      <alignment horizontal="center" vertical="center" wrapText="1" readingOrder="1"/>
    </xf>
    <xf numFmtId="0" fontId="5" fillId="0" borderId="0" xfId="0"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4" fillId="0" borderId="2" xfId="0" applyFont="1" applyBorder="1" applyAlignment="1">
      <alignment horizontal="center" vertical="center" wrapText="1" readingOrder="1"/>
    </xf>
    <xf numFmtId="0" fontId="5" fillId="0" borderId="2" xfId="0" applyFont="1" applyBorder="1" applyAlignment="1">
      <alignment horizontal="center" vertical="center" wrapText="1" readingOrder="1"/>
    </xf>
    <xf numFmtId="0" fontId="6" fillId="0" borderId="1" xfId="0" applyFont="1" applyBorder="1"/>
    <xf numFmtId="0" fontId="7" fillId="0" borderId="0" xfId="0" applyFont="1" applyBorder="1" applyAlignment="1">
      <alignment horizontal="center" vertical="center" wrapText="1" readingOrder="1"/>
    </xf>
    <xf numFmtId="0" fontId="3" fillId="2" borderId="0" xfId="0" applyFont="1" applyFill="1" applyAlignment="1">
      <alignment horizontal="center" vertical="center" wrapText="1" readingOrder="1"/>
    </xf>
    <xf numFmtId="0" fontId="0" fillId="0" borderId="0" xfId="0" applyFill="1"/>
    <xf numFmtId="0" fontId="3" fillId="0" borderId="0" xfId="0" applyFont="1" applyFill="1" applyAlignment="1">
      <alignment horizontal="center" vertical="center" wrapText="1" readingOrder="1"/>
    </xf>
    <xf numFmtId="0" fontId="5" fillId="0" borderId="0" xfId="0" applyFont="1" applyFill="1" applyBorder="1" applyAlignment="1">
      <alignment horizontal="center" vertical="center" wrapText="1" readingOrder="1"/>
    </xf>
    <xf numFmtId="0" fontId="6" fillId="0" borderId="1" xfId="0" applyFont="1" applyFill="1" applyBorder="1"/>
    <xf numFmtId="0" fontId="7" fillId="0" borderId="0"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8" fillId="0" borderId="0" xfId="0" applyFont="1" applyAlignment="1">
      <alignment horizontal="justify" vertical="center"/>
    </xf>
    <xf numFmtId="0" fontId="8" fillId="0" borderId="0" xfId="0" applyFont="1" applyAlignment="1">
      <alignment horizontal="center" vertical="center"/>
    </xf>
    <xf numFmtId="0" fontId="9" fillId="0" borderId="0" xfId="0" applyFont="1" applyAlignment="1">
      <alignment horizontal="justify" vertical="center"/>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Projected</a:t>
            </a:r>
            <a:r>
              <a:rPr lang="en-US" baseline="0"/>
              <a:t> Turtle Populations Under Two Management Regimes</a:t>
            </a:r>
            <a:endParaRPr lang="en-US"/>
          </a:p>
        </c:rich>
      </c:tx>
      <c:layout/>
      <c:overlay val="0"/>
    </c:title>
    <c:autoTitleDeleted val="0"/>
    <c:plotArea>
      <c:layout/>
      <c:lineChart>
        <c:grouping val="standard"/>
        <c:varyColors val="0"/>
        <c:ser>
          <c:idx val="0"/>
          <c:order val="0"/>
          <c:tx>
            <c:v>TED Intervention</c:v>
          </c:tx>
          <c:marker>
            <c:symbol val="none"/>
          </c:marker>
          <c:cat>
            <c:numRef>
              <c:f>Summary!$B$2:$B$5</c:f>
              <c:numCache>
                <c:formatCode>General</c:formatCode>
                <c:ptCount val="4"/>
                <c:pt idx="0">
                  <c:v>0</c:v>
                </c:pt>
                <c:pt idx="1">
                  <c:v>10000</c:v>
                </c:pt>
                <c:pt idx="2">
                  <c:v>50000</c:v>
                </c:pt>
                <c:pt idx="3">
                  <c:v>100000</c:v>
                </c:pt>
              </c:numCache>
            </c:numRef>
          </c:cat>
          <c:val>
            <c:numRef>
              <c:f>Summary!$C$2:$C$5</c:f>
              <c:numCache>
                <c:formatCode>General</c:formatCode>
                <c:ptCount val="4"/>
              </c:numCache>
            </c:numRef>
          </c:val>
          <c:smooth val="0"/>
        </c:ser>
        <c:ser>
          <c:idx val="1"/>
          <c:order val="1"/>
          <c:tx>
            <c:v>EGG Intervention </c:v>
          </c:tx>
          <c:marker>
            <c:symbol val="none"/>
          </c:marker>
          <c:cat>
            <c:numRef>
              <c:f>Summary!$B$2:$B$5</c:f>
              <c:numCache>
                <c:formatCode>General</c:formatCode>
                <c:ptCount val="4"/>
                <c:pt idx="0">
                  <c:v>0</c:v>
                </c:pt>
                <c:pt idx="1">
                  <c:v>10000</c:v>
                </c:pt>
                <c:pt idx="2">
                  <c:v>50000</c:v>
                </c:pt>
                <c:pt idx="3">
                  <c:v>100000</c:v>
                </c:pt>
              </c:numCache>
            </c:numRef>
          </c:cat>
          <c:val>
            <c:numRef>
              <c:f>Summary!$D$2:$D$5</c:f>
              <c:numCache>
                <c:formatCode>General</c:formatCode>
                <c:ptCount val="4"/>
              </c:numCache>
            </c:numRef>
          </c:val>
          <c:smooth val="0"/>
        </c:ser>
        <c:dLbls>
          <c:showLegendKey val="0"/>
          <c:showVal val="0"/>
          <c:showCatName val="0"/>
          <c:showSerName val="0"/>
          <c:showPercent val="0"/>
          <c:showBubbleSize val="0"/>
        </c:dLbls>
        <c:dropLines/>
        <c:marker val="1"/>
        <c:smooth val="0"/>
        <c:axId val="127187968"/>
        <c:axId val="141559296"/>
      </c:lineChart>
      <c:catAx>
        <c:axId val="127187968"/>
        <c:scaling>
          <c:orientation val="minMax"/>
        </c:scaling>
        <c:delete val="0"/>
        <c:axPos val="b"/>
        <c:title>
          <c:tx>
            <c:rich>
              <a:bodyPr/>
              <a:lstStyle/>
              <a:p>
                <a:pPr>
                  <a:defRPr/>
                </a:pPr>
                <a:r>
                  <a:rPr lang="en-US"/>
                  <a:t>Dollars Spent</a:t>
                </a:r>
              </a:p>
            </c:rich>
          </c:tx>
          <c:layout/>
          <c:overlay val="0"/>
        </c:title>
        <c:numFmt formatCode="General" sourceLinked="1"/>
        <c:majorTickMark val="none"/>
        <c:minorTickMark val="none"/>
        <c:tickLblPos val="nextTo"/>
        <c:crossAx val="141559296"/>
        <c:crosses val="autoZero"/>
        <c:auto val="1"/>
        <c:lblAlgn val="ctr"/>
        <c:lblOffset val="100"/>
        <c:noMultiLvlLbl val="0"/>
      </c:catAx>
      <c:valAx>
        <c:axId val="141559296"/>
        <c:scaling>
          <c:orientation val="minMax"/>
        </c:scaling>
        <c:delete val="0"/>
        <c:axPos val="l"/>
        <c:majorGridlines/>
        <c:title>
          <c:tx>
            <c:rich>
              <a:bodyPr/>
              <a:lstStyle/>
              <a:p>
                <a:pPr>
                  <a:defRPr/>
                </a:pPr>
                <a:r>
                  <a:rPr lang="en-US"/>
                  <a:t>Final</a:t>
                </a:r>
                <a:r>
                  <a:rPr lang="en-US" baseline="0"/>
                  <a:t> Turtle Population</a:t>
                </a:r>
                <a:endParaRPr lang="en-US"/>
              </a:p>
            </c:rich>
          </c:tx>
          <c:layout/>
          <c:overlay val="0"/>
        </c:title>
        <c:numFmt formatCode="General" sourceLinked="1"/>
        <c:majorTickMark val="out"/>
        <c:minorTickMark val="none"/>
        <c:tickLblPos val="nextTo"/>
        <c:crossAx val="1271879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495299</xdr:colOff>
      <xdr:row>8</xdr:row>
      <xdr:rowOff>128586</xdr:rowOff>
    </xdr:from>
    <xdr:to>
      <xdr:col>5</xdr:col>
      <xdr:colOff>266699</xdr:colOff>
      <xdr:row>28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RowHeight="15" x14ac:dyDescent="0.25"/>
  <cols>
    <col min="1" max="1" width="159.7109375" customWidth="1"/>
  </cols>
  <sheetData>
    <row r="1" spans="1:5" ht="15.75" x14ac:dyDescent="0.25">
      <c r="A1" s="21" t="s">
        <v>46</v>
      </c>
    </row>
    <row r="2" spans="1:5" ht="15.75" x14ac:dyDescent="0.25">
      <c r="A2" s="23" t="s">
        <v>39</v>
      </c>
    </row>
    <row r="3" spans="1:5" ht="15.75" x14ac:dyDescent="0.25">
      <c r="A3" s="23"/>
    </row>
    <row r="4" spans="1:5" ht="31.5" x14ac:dyDescent="0.25">
      <c r="A4" s="23" t="s">
        <v>40</v>
      </c>
    </row>
    <row r="5" spans="1:5" ht="15.75" x14ac:dyDescent="0.25">
      <c r="A5" s="21"/>
    </row>
    <row r="6" spans="1:5" ht="63" x14ac:dyDescent="0.25">
      <c r="A6" s="21" t="s">
        <v>41</v>
      </c>
    </row>
    <row r="7" spans="1:5" ht="15.75" x14ac:dyDescent="0.25">
      <c r="A7" s="21"/>
    </row>
    <row r="8" spans="1:5" ht="15.75" x14ac:dyDescent="0.25">
      <c r="A8" s="23" t="s">
        <v>42</v>
      </c>
    </row>
    <row r="9" spans="1:5" ht="15.75" x14ac:dyDescent="0.25">
      <c r="A9" s="21" t="s">
        <v>45</v>
      </c>
    </row>
    <row r="10" spans="1:5" ht="15.75" x14ac:dyDescent="0.25">
      <c r="A10" s="24">
        <v>0</v>
      </c>
      <c r="B10" s="25">
        <v>0</v>
      </c>
      <c r="C10" s="25">
        <v>0</v>
      </c>
      <c r="D10" s="25">
        <v>4.665</v>
      </c>
      <c r="E10" s="26">
        <v>61.896000000000001</v>
      </c>
    </row>
    <row r="11" spans="1:5" ht="15.75" x14ac:dyDescent="0.25">
      <c r="A11" s="24">
        <v>0.67500000000000004</v>
      </c>
      <c r="B11" s="25">
        <v>0.70299999999999996</v>
      </c>
      <c r="C11" s="25">
        <v>0</v>
      </c>
      <c r="D11" s="25">
        <v>0</v>
      </c>
      <c r="E11" s="26">
        <v>0</v>
      </c>
    </row>
    <row r="12" spans="1:5" ht="15.75" x14ac:dyDescent="0.25">
      <c r="A12" s="24">
        <v>0</v>
      </c>
      <c r="B12" s="25">
        <v>4.7E-2</v>
      </c>
      <c r="C12" s="25">
        <v>0.65700000000000003</v>
      </c>
      <c r="D12" s="25">
        <v>0</v>
      </c>
      <c r="E12" s="26">
        <v>0</v>
      </c>
    </row>
    <row r="13" spans="1:5" ht="15.75" x14ac:dyDescent="0.25">
      <c r="A13" s="24">
        <v>0</v>
      </c>
      <c r="B13" s="25">
        <v>0</v>
      </c>
      <c r="C13" s="25">
        <v>1.9E-2</v>
      </c>
      <c r="D13" s="25">
        <v>0.68200000000000005</v>
      </c>
      <c r="E13" s="26">
        <v>0</v>
      </c>
    </row>
    <row r="14" spans="1:5" ht="15.75" x14ac:dyDescent="0.25">
      <c r="A14" s="24">
        <v>0</v>
      </c>
      <c r="B14" s="25">
        <v>0</v>
      </c>
      <c r="C14" s="25">
        <v>0</v>
      </c>
      <c r="D14" s="25">
        <v>6.0999999999999999E-2</v>
      </c>
      <c r="E14" s="26">
        <v>0.80910000000000004</v>
      </c>
    </row>
    <row r="15" spans="1:5" ht="31.5" x14ac:dyDescent="0.25">
      <c r="A15" s="21" t="s">
        <v>43</v>
      </c>
    </row>
    <row r="16" spans="1:5" ht="15.75" x14ac:dyDescent="0.25">
      <c r="A16" s="21"/>
    </row>
    <row r="17" spans="1:1" ht="15.75" x14ac:dyDescent="0.25">
      <c r="A17" s="23" t="s">
        <v>1</v>
      </c>
    </row>
    <row r="18" spans="1:1" ht="110.25" x14ac:dyDescent="0.25">
      <c r="A18" s="21"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tabSelected="1" workbookViewId="0">
      <selection activeCell="B11" sqref="B11"/>
    </sheetView>
  </sheetViews>
  <sheetFormatPr defaultRowHeight="15" x14ac:dyDescent="0.25"/>
  <sheetData>
    <row r="1" spans="1:36" x14ac:dyDescent="0.25">
      <c r="B1" s="2" t="s">
        <v>3</v>
      </c>
      <c r="C1" s="1"/>
      <c r="D1" s="1"/>
      <c r="E1" s="1"/>
      <c r="F1" s="1"/>
      <c r="N1" t="s">
        <v>28</v>
      </c>
      <c r="V1" t="s">
        <v>29</v>
      </c>
      <c r="AD1" t="s">
        <v>30</v>
      </c>
    </row>
    <row r="2" spans="1:36" ht="30" x14ac:dyDescent="0.25">
      <c r="B2" s="3">
        <v>0</v>
      </c>
      <c r="C2" s="3">
        <v>0</v>
      </c>
      <c r="D2" s="3">
        <v>0</v>
      </c>
      <c r="E2" s="3">
        <v>4.665</v>
      </c>
      <c r="F2" s="3">
        <v>61.896000000000001</v>
      </c>
      <c r="H2" s="10">
        <v>0</v>
      </c>
      <c r="I2" s="7">
        <v>0</v>
      </c>
      <c r="J2" s="7">
        <v>0</v>
      </c>
      <c r="K2" s="6" t="s">
        <v>10</v>
      </c>
      <c r="L2" s="8" t="s">
        <v>17</v>
      </c>
      <c r="O2" s="3">
        <v>0</v>
      </c>
      <c r="P2" s="3">
        <v>0</v>
      </c>
      <c r="Q2" s="3">
        <v>0</v>
      </c>
      <c r="R2" s="3">
        <v>4.665</v>
      </c>
      <c r="S2" s="3">
        <v>61.896000000000001</v>
      </c>
      <c r="W2" s="3">
        <v>0</v>
      </c>
      <c r="X2" s="3">
        <v>0</v>
      </c>
      <c r="Y2" s="3">
        <v>0</v>
      </c>
      <c r="Z2" s="3">
        <v>4.665</v>
      </c>
      <c r="AA2" s="3">
        <v>61.896000000000001</v>
      </c>
      <c r="AE2" s="3">
        <v>0</v>
      </c>
      <c r="AF2" s="3">
        <v>0</v>
      </c>
      <c r="AG2" s="3">
        <v>0</v>
      </c>
      <c r="AH2" s="3">
        <v>4.665</v>
      </c>
      <c r="AI2" s="3">
        <v>61.896000000000001</v>
      </c>
    </row>
    <row r="3" spans="1:36" ht="33.75" x14ac:dyDescent="0.5">
      <c r="B3" s="3">
        <v>0.67500000000000004</v>
      </c>
      <c r="C3" s="3">
        <v>0.70299999999999996</v>
      </c>
      <c r="D3" s="3">
        <v>0</v>
      </c>
      <c r="E3" s="3">
        <v>0</v>
      </c>
      <c r="F3" s="3">
        <v>0</v>
      </c>
      <c r="H3" s="11" t="s">
        <v>11</v>
      </c>
      <c r="I3" s="6" t="s">
        <v>12</v>
      </c>
      <c r="J3" s="7">
        <v>0</v>
      </c>
      <c r="K3" s="7">
        <v>0</v>
      </c>
      <c r="L3" s="12">
        <v>0</v>
      </c>
      <c r="O3" s="3">
        <v>0.67500000000000004</v>
      </c>
      <c r="P3" s="3">
        <v>0.70299999999999996</v>
      </c>
      <c r="Q3" s="3">
        <v>0</v>
      </c>
      <c r="R3" s="3">
        <v>0</v>
      </c>
      <c r="S3" s="3">
        <v>0</v>
      </c>
      <c r="W3" s="3">
        <v>0.67500000000000004</v>
      </c>
      <c r="X3" s="3">
        <v>0.70299999999999996</v>
      </c>
      <c r="Y3" s="3">
        <v>0</v>
      </c>
      <c r="Z3" s="3">
        <v>0</v>
      </c>
      <c r="AA3" s="3">
        <v>0</v>
      </c>
      <c r="AE3" s="3">
        <v>0.67500000000000004</v>
      </c>
      <c r="AF3" s="3">
        <v>0.70299999999999996</v>
      </c>
      <c r="AG3" s="3">
        <v>0</v>
      </c>
      <c r="AH3" s="3">
        <v>0</v>
      </c>
      <c r="AI3" s="3">
        <v>0</v>
      </c>
    </row>
    <row r="4" spans="1:36" ht="33.75" x14ac:dyDescent="0.5">
      <c r="B4" s="3">
        <v>0</v>
      </c>
      <c r="C4" s="3">
        <v>4.7E-2</v>
      </c>
      <c r="D4" s="3">
        <v>0.65700000000000003</v>
      </c>
      <c r="E4" s="3">
        <v>0</v>
      </c>
      <c r="F4" s="3">
        <v>0</v>
      </c>
      <c r="H4" s="10">
        <v>0</v>
      </c>
      <c r="I4" s="6" t="s">
        <v>13</v>
      </c>
      <c r="J4" s="6" t="s">
        <v>14</v>
      </c>
      <c r="K4" s="7">
        <v>0</v>
      </c>
      <c r="L4" s="12">
        <v>0</v>
      </c>
      <c r="O4" s="3">
        <v>0</v>
      </c>
      <c r="P4" s="3">
        <v>4.7E-2</v>
      </c>
      <c r="Q4" s="3">
        <v>0.65700000000000003</v>
      </c>
      <c r="R4" s="3">
        <v>0</v>
      </c>
      <c r="S4" s="3">
        <v>0</v>
      </c>
      <c r="W4" s="3">
        <v>0</v>
      </c>
      <c r="X4" s="3">
        <v>4.7E-2</v>
      </c>
      <c r="Y4" s="3">
        <v>0.65700000000000003</v>
      </c>
      <c r="Z4" s="3">
        <v>0</v>
      </c>
      <c r="AA4" s="3">
        <v>0</v>
      </c>
      <c r="AE4" s="3">
        <v>0</v>
      </c>
      <c r="AF4" s="3">
        <v>4.7E-2</v>
      </c>
      <c r="AG4" s="3">
        <v>0.65700000000000003</v>
      </c>
      <c r="AH4" s="3">
        <v>0</v>
      </c>
      <c r="AI4" s="3">
        <v>0</v>
      </c>
    </row>
    <row r="5" spans="1:36" ht="33.75" x14ac:dyDescent="0.5">
      <c r="B5" s="3">
        <v>0</v>
      </c>
      <c r="C5" s="3">
        <v>0</v>
      </c>
      <c r="D5" s="3">
        <v>1.9E-2</v>
      </c>
      <c r="E5" s="3">
        <v>0.68200000000000005</v>
      </c>
      <c r="F5" s="3">
        <v>0</v>
      </c>
      <c r="H5" s="10">
        <v>0</v>
      </c>
      <c r="I5" s="7">
        <v>0</v>
      </c>
      <c r="J5" s="6" t="s">
        <v>15</v>
      </c>
      <c r="K5" s="6" t="s">
        <v>16</v>
      </c>
      <c r="L5" s="12">
        <v>0</v>
      </c>
      <c r="O5" s="3">
        <v>0</v>
      </c>
      <c r="P5" s="3">
        <v>0</v>
      </c>
      <c r="Q5" s="3">
        <v>1.9E-2</v>
      </c>
      <c r="R5" s="14">
        <f>0.682*0.01+0.682</f>
        <v>0.6888200000000001</v>
      </c>
      <c r="S5" s="3">
        <v>0</v>
      </c>
      <c r="W5" s="3">
        <v>0</v>
      </c>
      <c r="X5" s="3">
        <v>0</v>
      </c>
      <c r="Y5" s="3">
        <v>1.9E-2</v>
      </c>
      <c r="Z5" s="14">
        <f>0.682*0.05+0.682</f>
        <v>0.71610000000000007</v>
      </c>
      <c r="AA5" s="3">
        <v>0</v>
      </c>
      <c r="AE5" s="3">
        <v>0</v>
      </c>
      <c r="AF5" s="3">
        <v>0</v>
      </c>
      <c r="AG5" s="3">
        <v>1.9E-2</v>
      </c>
      <c r="AH5" s="14">
        <f>0.682*0.1+0.682</f>
        <v>0.75020000000000009</v>
      </c>
      <c r="AI5" s="3">
        <v>0</v>
      </c>
    </row>
    <row r="6" spans="1:36" ht="30" x14ac:dyDescent="0.25">
      <c r="B6" s="3">
        <v>0</v>
      </c>
      <c r="C6" s="3">
        <v>0</v>
      </c>
      <c r="D6" s="3">
        <v>0</v>
      </c>
      <c r="E6" s="3">
        <v>6.0999999999999999E-2</v>
      </c>
      <c r="F6" s="3">
        <v>0.80910000000000004</v>
      </c>
      <c r="H6" s="9">
        <v>0</v>
      </c>
      <c r="I6" s="13">
        <v>0</v>
      </c>
      <c r="J6" s="13">
        <v>0</v>
      </c>
      <c r="K6" s="6" t="s">
        <v>18</v>
      </c>
      <c r="L6" s="8" t="s">
        <v>19</v>
      </c>
      <c r="O6" s="3">
        <v>0</v>
      </c>
      <c r="P6" s="3">
        <v>0</v>
      </c>
      <c r="Q6" s="3">
        <v>0</v>
      </c>
      <c r="R6" s="14">
        <f>0.061*0.01+0.061</f>
        <v>6.1609999999999998E-2</v>
      </c>
      <c r="S6" s="14">
        <f>0.8191*0.01+0.8191</f>
        <v>0.827291</v>
      </c>
      <c r="W6" s="3">
        <v>0</v>
      </c>
      <c r="X6" s="3">
        <v>0</v>
      </c>
      <c r="Y6" s="3">
        <v>0</v>
      </c>
      <c r="Z6" s="14">
        <f>0.061*0.05+0.061</f>
        <v>6.4049999999999996E-2</v>
      </c>
      <c r="AA6" s="14">
        <f>0.8191*0.05+0.8191</f>
        <v>0.86005500000000001</v>
      </c>
      <c r="AE6" s="3">
        <v>0</v>
      </c>
      <c r="AF6" s="3">
        <v>0</v>
      </c>
      <c r="AG6" s="3">
        <v>0</v>
      </c>
      <c r="AH6" s="14">
        <f>0.061*0.1+0.061</f>
        <v>6.7099999999999993E-2</v>
      </c>
      <c r="AI6" s="14">
        <f>0.8191*0.1+0.8191</f>
        <v>0.90101000000000009</v>
      </c>
    </row>
    <row r="7" spans="1:36" ht="30" x14ac:dyDescent="0.25">
      <c r="B7" s="3"/>
      <c r="C7" s="3"/>
      <c r="D7" s="3"/>
      <c r="E7" s="3"/>
      <c r="F7" s="3"/>
      <c r="H7" s="5"/>
      <c r="I7" s="13"/>
      <c r="J7" s="13"/>
      <c r="K7" s="6"/>
      <c r="L7" s="7"/>
      <c r="N7" t="s">
        <v>21</v>
      </c>
      <c r="O7" s="3"/>
      <c r="P7" s="3"/>
      <c r="Q7" s="3"/>
      <c r="R7" s="3"/>
      <c r="S7" s="3"/>
      <c r="V7" t="s">
        <v>22</v>
      </c>
      <c r="W7" s="3"/>
      <c r="X7" s="3"/>
      <c r="Y7" s="3"/>
      <c r="Z7" s="3"/>
      <c r="AA7" s="3"/>
      <c r="AD7" t="s">
        <v>23</v>
      </c>
      <c r="AE7" s="3"/>
      <c r="AF7" s="3"/>
      <c r="AG7" s="3"/>
      <c r="AH7" s="3"/>
      <c r="AI7" s="3"/>
    </row>
    <row r="8" spans="1:36" x14ac:dyDescent="0.25">
      <c r="B8" s="3">
        <v>0</v>
      </c>
      <c r="C8" s="3">
        <v>1</v>
      </c>
      <c r="D8" s="3">
        <v>2</v>
      </c>
      <c r="E8" s="3">
        <v>3</v>
      </c>
      <c r="F8" s="3">
        <v>4</v>
      </c>
      <c r="O8" s="3">
        <v>0</v>
      </c>
      <c r="P8" s="3">
        <v>1</v>
      </c>
      <c r="Q8" s="3">
        <v>2</v>
      </c>
      <c r="R8" s="3">
        <v>3</v>
      </c>
      <c r="S8" s="3">
        <v>4</v>
      </c>
      <c r="W8" s="3">
        <v>0</v>
      </c>
      <c r="X8" s="3">
        <v>1</v>
      </c>
      <c r="Y8" s="3">
        <v>2</v>
      </c>
      <c r="Z8" s="3">
        <v>3</v>
      </c>
      <c r="AA8" s="3">
        <v>4</v>
      </c>
      <c r="AE8" s="3">
        <v>0</v>
      </c>
      <c r="AF8" s="3">
        <v>1</v>
      </c>
      <c r="AG8" s="3">
        <v>2</v>
      </c>
      <c r="AH8" s="3">
        <v>3</v>
      </c>
      <c r="AI8" s="3">
        <v>4</v>
      </c>
    </row>
    <row r="9" spans="1:36" x14ac:dyDescent="0.25">
      <c r="A9" t="s">
        <v>0</v>
      </c>
      <c r="B9" t="s">
        <v>4</v>
      </c>
      <c r="C9" t="s">
        <v>5</v>
      </c>
      <c r="D9" t="s">
        <v>6</v>
      </c>
      <c r="E9" t="s">
        <v>7</v>
      </c>
      <c r="F9" t="s">
        <v>8</v>
      </c>
      <c r="G9" t="s">
        <v>9</v>
      </c>
      <c r="N9" t="s">
        <v>0</v>
      </c>
      <c r="O9" t="s">
        <v>4</v>
      </c>
      <c r="P9" t="s">
        <v>5</v>
      </c>
      <c r="Q9" t="s">
        <v>6</v>
      </c>
      <c r="R9" t="s">
        <v>7</v>
      </c>
      <c r="S9" t="s">
        <v>8</v>
      </c>
      <c r="T9" t="s">
        <v>9</v>
      </c>
      <c r="V9" t="s">
        <v>0</v>
      </c>
      <c r="W9" t="s">
        <v>4</v>
      </c>
      <c r="X9" t="s">
        <v>5</v>
      </c>
      <c r="Y9" t="s">
        <v>6</v>
      </c>
      <c r="Z9" t="s">
        <v>7</v>
      </c>
      <c r="AA9" t="s">
        <v>8</v>
      </c>
      <c r="AB9" t="s">
        <v>9</v>
      </c>
      <c r="AD9" t="s">
        <v>0</v>
      </c>
      <c r="AE9" t="s">
        <v>4</v>
      </c>
      <c r="AF9" t="s">
        <v>5</v>
      </c>
      <c r="AG9" t="s">
        <v>6</v>
      </c>
      <c r="AH9" t="s">
        <v>7</v>
      </c>
      <c r="AI9" t="s">
        <v>8</v>
      </c>
      <c r="AJ9" t="s">
        <v>9</v>
      </c>
    </row>
    <row r="10" spans="1:36" x14ac:dyDescent="0.25">
      <c r="A10" s="3">
        <v>0</v>
      </c>
      <c r="B10" s="4">
        <v>30000</v>
      </c>
      <c r="C10" s="4">
        <v>50000</v>
      </c>
      <c r="D10" s="4">
        <v>18000</v>
      </c>
      <c r="E10" s="4">
        <v>2000</v>
      </c>
      <c r="F10" s="4">
        <v>0</v>
      </c>
      <c r="G10" s="4">
        <f>SUM(B10:F10)</f>
        <v>100000</v>
      </c>
      <c r="N10" s="3">
        <v>0</v>
      </c>
      <c r="O10" s="4">
        <v>30000</v>
      </c>
      <c r="P10" s="4">
        <v>50000</v>
      </c>
      <c r="Q10" s="4">
        <v>18000</v>
      </c>
      <c r="R10" s="4">
        <v>2000</v>
      </c>
      <c r="S10" s="4">
        <v>0</v>
      </c>
      <c r="T10" s="4">
        <f>SUM(O10:S10)</f>
        <v>100000</v>
      </c>
      <c r="V10" s="3">
        <v>0</v>
      </c>
      <c r="W10" s="4">
        <v>30000</v>
      </c>
      <c r="X10" s="4">
        <v>50000</v>
      </c>
      <c r="Y10" s="4">
        <v>18000</v>
      </c>
      <c r="Z10" s="4">
        <v>2000</v>
      </c>
      <c r="AA10" s="4">
        <v>0</v>
      </c>
      <c r="AB10" s="4">
        <f>SUM(W10:AA10)</f>
        <v>100000</v>
      </c>
      <c r="AD10" s="3">
        <v>0</v>
      </c>
      <c r="AE10" s="4">
        <v>30000</v>
      </c>
      <c r="AF10" s="4">
        <v>50000</v>
      </c>
      <c r="AG10" s="4">
        <v>18000</v>
      </c>
      <c r="AH10" s="4">
        <v>2000</v>
      </c>
      <c r="AI10" s="4">
        <v>0</v>
      </c>
      <c r="AJ10" s="4">
        <f>SUM(AE10:AI10)</f>
        <v>100000</v>
      </c>
    </row>
    <row r="11" spans="1:36" x14ac:dyDescent="0.25">
      <c r="A11">
        <f>A10+1</f>
        <v>1</v>
      </c>
      <c r="B11">
        <f>E10*$E$2+F10*$F$2</f>
        <v>9330</v>
      </c>
      <c r="G11" s="4">
        <f t="shared" ref="G11" si="0">SUM(B11:F11)</f>
        <v>9330</v>
      </c>
      <c r="N11">
        <f>N10+1</f>
        <v>1</v>
      </c>
      <c r="T11" s="4"/>
      <c r="V11">
        <f>V10+1</f>
        <v>1</v>
      </c>
      <c r="AB11" s="4"/>
      <c r="AD11">
        <f>AD10+1</f>
        <v>1</v>
      </c>
      <c r="AJ11" s="4"/>
    </row>
    <row r="12" spans="1:36" x14ac:dyDescent="0.25">
      <c r="A12">
        <f t="shared" ref="A12:A30" si="1">A11+1</f>
        <v>2</v>
      </c>
      <c r="B12">
        <f t="shared" ref="B12:B30" si="2">E11*$E$2+F11*$F$2</f>
        <v>0</v>
      </c>
      <c r="G12" s="4">
        <f t="shared" ref="G12:G30" si="3">SUM(B12:F12)</f>
        <v>0</v>
      </c>
      <c r="N12">
        <f t="shared" ref="N12:N30" si="4">N11+1</f>
        <v>2</v>
      </c>
      <c r="T12" s="4"/>
      <c r="V12">
        <f t="shared" ref="V12:V30" si="5">V11+1</f>
        <v>2</v>
      </c>
      <c r="AB12" s="4"/>
      <c r="AD12">
        <f t="shared" ref="AD12:AD30" si="6">AD11+1</f>
        <v>2</v>
      </c>
      <c r="AJ12" s="4"/>
    </row>
    <row r="13" spans="1:36" x14ac:dyDescent="0.25">
      <c r="A13">
        <f t="shared" si="1"/>
        <v>3</v>
      </c>
      <c r="B13">
        <f t="shared" si="2"/>
        <v>0</v>
      </c>
      <c r="G13" s="4">
        <f t="shared" si="3"/>
        <v>0</v>
      </c>
      <c r="N13">
        <f t="shared" si="4"/>
        <v>3</v>
      </c>
      <c r="T13" s="4"/>
      <c r="V13">
        <f t="shared" si="5"/>
        <v>3</v>
      </c>
      <c r="AB13" s="4"/>
      <c r="AD13">
        <f t="shared" si="6"/>
        <v>3</v>
      </c>
      <c r="AJ13" s="4"/>
    </row>
    <row r="14" spans="1:36" x14ac:dyDescent="0.25">
      <c r="A14">
        <f t="shared" si="1"/>
        <v>4</v>
      </c>
      <c r="B14">
        <f t="shared" si="2"/>
        <v>0</v>
      </c>
      <c r="G14" s="4">
        <f t="shared" si="3"/>
        <v>0</v>
      </c>
      <c r="N14">
        <f t="shared" si="4"/>
        <v>4</v>
      </c>
      <c r="T14" s="4"/>
      <c r="V14">
        <f t="shared" si="5"/>
        <v>4</v>
      </c>
      <c r="AB14" s="4"/>
      <c r="AD14">
        <f t="shared" si="6"/>
        <v>4</v>
      </c>
      <c r="AJ14" s="4"/>
    </row>
    <row r="15" spans="1:36" x14ac:dyDescent="0.25">
      <c r="A15">
        <f t="shared" si="1"/>
        <v>5</v>
      </c>
      <c r="B15">
        <f t="shared" si="2"/>
        <v>0</v>
      </c>
      <c r="G15" s="4">
        <f t="shared" si="3"/>
        <v>0</v>
      </c>
      <c r="N15">
        <f t="shared" si="4"/>
        <v>5</v>
      </c>
      <c r="T15" s="4"/>
      <c r="V15">
        <f t="shared" si="5"/>
        <v>5</v>
      </c>
      <c r="AB15" s="4"/>
      <c r="AD15">
        <f t="shared" si="6"/>
        <v>5</v>
      </c>
      <c r="AJ15" s="4"/>
    </row>
    <row r="16" spans="1:36" x14ac:dyDescent="0.25">
      <c r="A16">
        <f t="shared" si="1"/>
        <v>6</v>
      </c>
      <c r="B16">
        <f t="shared" si="2"/>
        <v>0</v>
      </c>
      <c r="G16" s="4">
        <f t="shared" si="3"/>
        <v>0</v>
      </c>
      <c r="N16">
        <f t="shared" si="4"/>
        <v>6</v>
      </c>
      <c r="T16" s="4"/>
      <c r="V16">
        <f t="shared" si="5"/>
        <v>6</v>
      </c>
      <c r="AB16" s="4"/>
      <c r="AD16">
        <f t="shared" si="6"/>
        <v>6</v>
      </c>
      <c r="AJ16" s="4"/>
    </row>
    <row r="17" spans="1:36" x14ac:dyDescent="0.25">
      <c r="A17">
        <f t="shared" si="1"/>
        <v>7</v>
      </c>
      <c r="B17">
        <f t="shared" si="2"/>
        <v>0</v>
      </c>
      <c r="G17" s="4">
        <f t="shared" si="3"/>
        <v>0</v>
      </c>
      <c r="N17">
        <f t="shared" si="4"/>
        <v>7</v>
      </c>
      <c r="T17" s="4"/>
      <c r="V17">
        <f t="shared" si="5"/>
        <v>7</v>
      </c>
      <c r="AB17" s="4"/>
      <c r="AD17">
        <f t="shared" si="6"/>
        <v>7</v>
      </c>
      <c r="AJ17" s="4"/>
    </row>
    <row r="18" spans="1:36" x14ac:dyDescent="0.25">
      <c r="A18">
        <f t="shared" si="1"/>
        <v>8</v>
      </c>
      <c r="B18">
        <f t="shared" si="2"/>
        <v>0</v>
      </c>
      <c r="G18" s="4">
        <f t="shared" si="3"/>
        <v>0</v>
      </c>
      <c r="N18">
        <f t="shared" si="4"/>
        <v>8</v>
      </c>
      <c r="T18" s="4"/>
      <c r="V18">
        <f t="shared" si="5"/>
        <v>8</v>
      </c>
      <c r="AB18" s="4"/>
      <c r="AD18">
        <f t="shared" si="6"/>
        <v>8</v>
      </c>
      <c r="AJ18" s="4"/>
    </row>
    <row r="19" spans="1:36" x14ac:dyDescent="0.25">
      <c r="A19">
        <f t="shared" si="1"/>
        <v>9</v>
      </c>
      <c r="B19">
        <f t="shared" si="2"/>
        <v>0</v>
      </c>
      <c r="G19" s="4">
        <f t="shared" si="3"/>
        <v>0</v>
      </c>
      <c r="N19">
        <f t="shared" si="4"/>
        <v>9</v>
      </c>
      <c r="T19" s="4"/>
      <c r="V19">
        <f t="shared" si="5"/>
        <v>9</v>
      </c>
      <c r="AB19" s="4"/>
      <c r="AD19">
        <f t="shared" si="6"/>
        <v>9</v>
      </c>
      <c r="AJ19" s="4"/>
    </row>
    <row r="20" spans="1:36" x14ac:dyDescent="0.25">
      <c r="A20">
        <f t="shared" si="1"/>
        <v>10</v>
      </c>
      <c r="B20">
        <f t="shared" si="2"/>
        <v>0</v>
      </c>
      <c r="G20" s="4">
        <f t="shared" si="3"/>
        <v>0</v>
      </c>
      <c r="N20">
        <f t="shared" si="4"/>
        <v>10</v>
      </c>
      <c r="T20" s="4"/>
      <c r="V20">
        <f t="shared" si="5"/>
        <v>10</v>
      </c>
      <c r="AB20" s="4"/>
      <c r="AD20">
        <f t="shared" si="6"/>
        <v>10</v>
      </c>
      <c r="AJ20" s="4"/>
    </row>
    <row r="21" spans="1:36" x14ac:dyDescent="0.25">
      <c r="A21">
        <f t="shared" si="1"/>
        <v>11</v>
      </c>
      <c r="B21">
        <f t="shared" si="2"/>
        <v>0</v>
      </c>
      <c r="G21" s="4">
        <f t="shared" si="3"/>
        <v>0</v>
      </c>
      <c r="N21">
        <f t="shared" si="4"/>
        <v>11</v>
      </c>
      <c r="T21" s="4"/>
      <c r="V21">
        <f t="shared" si="5"/>
        <v>11</v>
      </c>
      <c r="AB21" s="4"/>
      <c r="AD21">
        <f t="shared" si="6"/>
        <v>11</v>
      </c>
      <c r="AJ21" s="4"/>
    </row>
    <row r="22" spans="1:36" x14ac:dyDescent="0.25">
      <c r="A22">
        <f t="shared" si="1"/>
        <v>12</v>
      </c>
      <c r="B22">
        <f t="shared" si="2"/>
        <v>0</v>
      </c>
      <c r="G22" s="4">
        <f t="shared" si="3"/>
        <v>0</v>
      </c>
      <c r="N22">
        <f t="shared" si="4"/>
        <v>12</v>
      </c>
      <c r="T22" s="4"/>
      <c r="V22">
        <f t="shared" si="5"/>
        <v>12</v>
      </c>
      <c r="AB22" s="4"/>
      <c r="AD22">
        <f t="shared" si="6"/>
        <v>12</v>
      </c>
      <c r="AJ22" s="4"/>
    </row>
    <row r="23" spans="1:36" x14ac:dyDescent="0.25">
      <c r="A23">
        <f t="shared" si="1"/>
        <v>13</v>
      </c>
      <c r="B23">
        <f t="shared" si="2"/>
        <v>0</v>
      </c>
      <c r="G23" s="4">
        <f t="shared" si="3"/>
        <v>0</v>
      </c>
      <c r="N23">
        <f t="shared" si="4"/>
        <v>13</v>
      </c>
      <c r="T23" s="4"/>
      <c r="V23">
        <f t="shared" si="5"/>
        <v>13</v>
      </c>
      <c r="AB23" s="4"/>
      <c r="AD23">
        <f t="shared" si="6"/>
        <v>13</v>
      </c>
      <c r="AJ23" s="4"/>
    </row>
    <row r="24" spans="1:36" x14ac:dyDescent="0.25">
      <c r="A24">
        <f t="shared" si="1"/>
        <v>14</v>
      </c>
      <c r="B24">
        <f t="shared" si="2"/>
        <v>0</v>
      </c>
      <c r="G24" s="4">
        <f t="shared" si="3"/>
        <v>0</v>
      </c>
      <c r="N24">
        <f t="shared" si="4"/>
        <v>14</v>
      </c>
      <c r="T24" s="4"/>
      <c r="V24">
        <f t="shared" si="5"/>
        <v>14</v>
      </c>
      <c r="AB24" s="4"/>
      <c r="AD24">
        <f t="shared" si="6"/>
        <v>14</v>
      </c>
      <c r="AJ24" s="4"/>
    </row>
    <row r="25" spans="1:36" x14ac:dyDescent="0.25">
      <c r="A25">
        <f t="shared" si="1"/>
        <v>15</v>
      </c>
      <c r="B25">
        <f t="shared" si="2"/>
        <v>0</v>
      </c>
      <c r="G25" s="4">
        <f t="shared" si="3"/>
        <v>0</v>
      </c>
      <c r="N25">
        <f t="shared" si="4"/>
        <v>15</v>
      </c>
      <c r="T25" s="4"/>
      <c r="V25">
        <f t="shared" si="5"/>
        <v>15</v>
      </c>
      <c r="AB25" s="4"/>
      <c r="AD25">
        <f t="shared" si="6"/>
        <v>15</v>
      </c>
      <c r="AJ25" s="4"/>
    </row>
    <row r="26" spans="1:36" x14ac:dyDescent="0.25">
      <c r="A26">
        <f t="shared" si="1"/>
        <v>16</v>
      </c>
      <c r="B26">
        <f t="shared" si="2"/>
        <v>0</v>
      </c>
      <c r="G26" s="4">
        <f t="shared" si="3"/>
        <v>0</v>
      </c>
      <c r="N26">
        <f t="shared" si="4"/>
        <v>16</v>
      </c>
      <c r="T26" s="4"/>
      <c r="V26">
        <f t="shared" si="5"/>
        <v>16</v>
      </c>
      <c r="AB26" s="4"/>
      <c r="AD26">
        <f t="shared" si="6"/>
        <v>16</v>
      </c>
      <c r="AJ26" s="4"/>
    </row>
    <row r="27" spans="1:36" x14ac:dyDescent="0.25">
      <c r="A27">
        <f t="shared" si="1"/>
        <v>17</v>
      </c>
      <c r="B27">
        <f t="shared" si="2"/>
        <v>0</v>
      </c>
      <c r="G27" s="4">
        <f t="shared" si="3"/>
        <v>0</v>
      </c>
      <c r="N27">
        <f t="shared" si="4"/>
        <v>17</v>
      </c>
      <c r="T27" s="4"/>
      <c r="V27">
        <f t="shared" si="5"/>
        <v>17</v>
      </c>
      <c r="AB27" s="4"/>
      <c r="AD27">
        <f t="shared" si="6"/>
        <v>17</v>
      </c>
      <c r="AJ27" s="4"/>
    </row>
    <row r="28" spans="1:36" x14ac:dyDescent="0.25">
      <c r="A28">
        <f t="shared" si="1"/>
        <v>18</v>
      </c>
      <c r="B28">
        <f t="shared" si="2"/>
        <v>0</v>
      </c>
      <c r="G28" s="4">
        <f t="shared" si="3"/>
        <v>0</v>
      </c>
      <c r="N28">
        <f t="shared" si="4"/>
        <v>18</v>
      </c>
      <c r="T28" s="4"/>
      <c r="V28">
        <f t="shared" si="5"/>
        <v>18</v>
      </c>
      <c r="AB28" s="4"/>
      <c r="AD28">
        <f t="shared" si="6"/>
        <v>18</v>
      </c>
      <c r="AJ28" s="4"/>
    </row>
    <row r="29" spans="1:36" x14ac:dyDescent="0.25">
      <c r="A29">
        <f t="shared" si="1"/>
        <v>19</v>
      </c>
      <c r="B29">
        <f t="shared" si="2"/>
        <v>0</v>
      </c>
      <c r="G29" s="4">
        <f t="shared" si="3"/>
        <v>0</v>
      </c>
      <c r="N29">
        <f t="shared" si="4"/>
        <v>19</v>
      </c>
      <c r="T29" s="4"/>
      <c r="V29">
        <f t="shared" si="5"/>
        <v>19</v>
      </c>
      <c r="AB29" s="4"/>
      <c r="AD29">
        <f t="shared" si="6"/>
        <v>19</v>
      </c>
      <c r="AJ29" s="4"/>
    </row>
    <row r="30" spans="1:36" x14ac:dyDescent="0.25">
      <c r="A30">
        <f t="shared" si="1"/>
        <v>20</v>
      </c>
      <c r="B30">
        <f t="shared" si="2"/>
        <v>0</v>
      </c>
      <c r="G30" s="4">
        <f t="shared" si="3"/>
        <v>0</v>
      </c>
      <c r="N30">
        <f t="shared" si="4"/>
        <v>20</v>
      </c>
      <c r="T30" s="4"/>
      <c r="V30">
        <f t="shared" si="5"/>
        <v>20</v>
      </c>
      <c r="AB30" s="4"/>
      <c r="AD30">
        <f t="shared" si="6"/>
        <v>20</v>
      </c>
      <c r="AJ30" s="4"/>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topLeftCell="A7" workbookViewId="0">
      <selection activeCell="G30" sqref="B11:G30"/>
    </sheetView>
  </sheetViews>
  <sheetFormatPr defaultRowHeight="15" x14ac:dyDescent="0.25"/>
  <sheetData>
    <row r="1" spans="1:36" x14ac:dyDescent="0.25">
      <c r="B1" s="2" t="s">
        <v>3</v>
      </c>
      <c r="C1" s="1"/>
      <c r="D1" s="1"/>
      <c r="E1" s="1"/>
      <c r="F1" s="1"/>
      <c r="N1" t="s">
        <v>31</v>
      </c>
      <c r="V1" t="s">
        <v>32</v>
      </c>
      <c r="AE1" t="s">
        <v>33</v>
      </c>
    </row>
    <row r="2" spans="1:36" ht="30" x14ac:dyDescent="0.25">
      <c r="B2" s="3">
        <v>0</v>
      </c>
      <c r="C2" s="3">
        <v>0</v>
      </c>
      <c r="D2" s="3">
        <v>0</v>
      </c>
      <c r="E2" s="3">
        <v>4.665</v>
      </c>
      <c r="F2" s="3">
        <v>61.896000000000001</v>
      </c>
      <c r="H2" s="10">
        <v>0</v>
      </c>
      <c r="I2" s="7">
        <v>0</v>
      </c>
      <c r="J2" s="7">
        <v>0</v>
      </c>
      <c r="K2" s="6" t="s">
        <v>10</v>
      </c>
      <c r="L2" s="8" t="s">
        <v>17</v>
      </c>
      <c r="O2" s="3">
        <v>0</v>
      </c>
      <c r="P2" s="3">
        <v>0</v>
      </c>
      <c r="Q2" s="3">
        <v>0</v>
      </c>
      <c r="R2" s="14">
        <f>4.705*0.04+4.705</f>
        <v>4.8932000000000002</v>
      </c>
      <c r="S2" s="14">
        <f>61.936*0.04+61.936</f>
        <v>64.413439999999994</v>
      </c>
      <c r="W2" s="3">
        <v>0</v>
      </c>
      <c r="X2" s="3">
        <v>0</v>
      </c>
      <c r="Y2" s="3">
        <v>0</v>
      </c>
      <c r="Z2" s="14">
        <f>4.705*0.2+4.705</f>
        <v>5.6459999999999999</v>
      </c>
      <c r="AA2" s="14">
        <f>61.936*0.2+61.936</f>
        <v>74.3232</v>
      </c>
      <c r="AE2" s="3">
        <v>0</v>
      </c>
      <c r="AF2" s="3">
        <v>0</v>
      </c>
      <c r="AG2" s="3">
        <v>0</v>
      </c>
      <c r="AH2" s="14">
        <f>4.705*0.4+4.705</f>
        <v>6.5869999999999997</v>
      </c>
      <c r="AI2" s="14">
        <f>61.936*0.4+61.936</f>
        <v>86.710399999999993</v>
      </c>
    </row>
    <row r="3" spans="1:36" ht="33.75" x14ac:dyDescent="0.5">
      <c r="B3" s="3">
        <v>0.67500000000000004</v>
      </c>
      <c r="C3" s="3">
        <v>0.70299999999999996</v>
      </c>
      <c r="D3" s="3">
        <v>0</v>
      </c>
      <c r="E3" s="3">
        <v>0</v>
      </c>
      <c r="F3" s="3">
        <v>0</v>
      </c>
      <c r="H3" s="11" t="s">
        <v>11</v>
      </c>
      <c r="I3" s="6" t="s">
        <v>12</v>
      </c>
      <c r="J3" s="7">
        <v>0</v>
      </c>
      <c r="K3" s="7">
        <v>0</v>
      </c>
      <c r="L3" s="12">
        <v>0</v>
      </c>
      <c r="O3" s="3">
        <v>0.67500000000000004</v>
      </c>
      <c r="P3" s="3">
        <v>0.70299999999999996</v>
      </c>
      <c r="Q3" s="3">
        <v>0</v>
      </c>
      <c r="R3" s="3">
        <v>0</v>
      </c>
      <c r="S3" s="3">
        <v>0</v>
      </c>
      <c r="W3" s="3">
        <v>0.67500000000000004</v>
      </c>
      <c r="X3" s="3">
        <v>0.70299999999999996</v>
      </c>
      <c r="Y3" s="3">
        <v>0</v>
      </c>
      <c r="Z3" s="3">
        <v>0</v>
      </c>
      <c r="AA3" s="3">
        <v>0</v>
      </c>
      <c r="AE3" s="3">
        <v>0.67500000000000004</v>
      </c>
      <c r="AF3" s="3">
        <v>0.70299999999999996</v>
      </c>
      <c r="AG3" s="3">
        <v>0</v>
      </c>
      <c r="AH3" s="3">
        <v>0</v>
      </c>
      <c r="AI3" s="3">
        <v>0</v>
      </c>
    </row>
    <row r="4" spans="1:36" ht="33.75" x14ac:dyDescent="0.5">
      <c r="B4" s="3">
        <v>0</v>
      </c>
      <c r="C4" s="3">
        <v>4.7E-2</v>
      </c>
      <c r="D4" s="3">
        <v>0.65700000000000003</v>
      </c>
      <c r="E4" s="3">
        <v>0</v>
      </c>
      <c r="F4" s="3">
        <v>0</v>
      </c>
      <c r="H4" s="10">
        <v>0</v>
      </c>
      <c r="I4" s="6" t="s">
        <v>13</v>
      </c>
      <c r="J4" s="6" t="s">
        <v>14</v>
      </c>
      <c r="K4" s="7">
        <v>0</v>
      </c>
      <c r="L4" s="12">
        <v>0</v>
      </c>
      <c r="O4" s="3">
        <v>0</v>
      </c>
      <c r="P4" s="3">
        <v>4.7E-2</v>
      </c>
      <c r="Q4" s="3">
        <v>0.65700000000000003</v>
      </c>
      <c r="R4" s="3">
        <v>0</v>
      </c>
      <c r="S4" s="3">
        <v>0</v>
      </c>
      <c r="W4" s="3">
        <v>0</v>
      </c>
      <c r="X4" s="3">
        <v>4.7E-2</v>
      </c>
      <c r="Y4" s="3">
        <v>0.65700000000000003</v>
      </c>
      <c r="Z4" s="3">
        <v>0</v>
      </c>
      <c r="AA4" s="3">
        <v>0</v>
      </c>
      <c r="AE4" s="3">
        <v>0</v>
      </c>
      <c r="AF4" s="3">
        <v>4.7E-2</v>
      </c>
      <c r="AG4" s="3">
        <v>0.65700000000000003</v>
      </c>
      <c r="AH4" s="3">
        <v>0</v>
      </c>
      <c r="AI4" s="3">
        <v>0</v>
      </c>
    </row>
    <row r="5" spans="1:36" s="15" customFormat="1" ht="33.75" x14ac:dyDescent="0.5">
      <c r="B5" s="16">
        <v>0</v>
      </c>
      <c r="C5" s="16">
        <v>0</v>
      </c>
      <c r="D5" s="16">
        <v>1.9E-2</v>
      </c>
      <c r="E5" s="16">
        <v>0.68200000000000005</v>
      </c>
      <c r="F5" s="16">
        <v>0</v>
      </c>
      <c r="H5" s="9">
        <v>0</v>
      </c>
      <c r="I5" s="5">
        <v>0</v>
      </c>
      <c r="J5" s="17" t="s">
        <v>15</v>
      </c>
      <c r="K5" s="17" t="s">
        <v>16</v>
      </c>
      <c r="L5" s="18">
        <v>0</v>
      </c>
      <c r="O5" s="16">
        <v>0</v>
      </c>
      <c r="P5" s="16">
        <v>0</v>
      </c>
      <c r="Q5" s="16">
        <v>1.9E-2</v>
      </c>
      <c r="R5" s="16">
        <v>0.68200000000000005</v>
      </c>
      <c r="S5" s="16">
        <v>0</v>
      </c>
      <c r="W5" s="16">
        <v>0</v>
      </c>
      <c r="X5" s="16">
        <v>0</v>
      </c>
      <c r="Y5" s="16">
        <v>1.9E-2</v>
      </c>
      <c r="Z5" s="16">
        <v>0.68200000000000005</v>
      </c>
      <c r="AA5" s="16">
        <v>0</v>
      </c>
      <c r="AE5" s="16">
        <v>0</v>
      </c>
      <c r="AF5" s="16">
        <v>0</v>
      </c>
      <c r="AG5" s="16">
        <v>1.9E-2</v>
      </c>
      <c r="AH5" s="16">
        <v>0.68200000000000005</v>
      </c>
      <c r="AI5" s="16">
        <v>0</v>
      </c>
    </row>
    <row r="6" spans="1:36" s="15" customFormat="1" ht="30" x14ac:dyDescent="0.25">
      <c r="B6" s="16">
        <v>0</v>
      </c>
      <c r="C6" s="16">
        <v>0</v>
      </c>
      <c r="D6" s="16">
        <v>0</v>
      </c>
      <c r="E6" s="16">
        <v>6.0999999999999999E-2</v>
      </c>
      <c r="F6" s="16">
        <v>0.80910000000000004</v>
      </c>
      <c r="H6" s="9">
        <v>0</v>
      </c>
      <c r="I6" s="19">
        <v>0</v>
      </c>
      <c r="J6" s="19">
        <v>0</v>
      </c>
      <c r="K6" s="17" t="s">
        <v>18</v>
      </c>
      <c r="L6" s="20" t="s">
        <v>19</v>
      </c>
      <c r="O6" s="16">
        <v>0</v>
      </c>
      <c r="P6" s="16">
        <v>0</v>
      </c>
      <c r="Q6" s="16">
        <v>0</v>
      </c>
      <c r="R6" s="16">
        <v>6.0999999999999999E-2</v>
      </c>
      <c r="S6" s="16">
        <v>0.80910000000000004</v>
      </c>
      <c r="W6" s="16">
        <v>0</v>
      </c>
      <c r="X6" s="16">
        <v>0</v>
      </c>
      <c r="Y6" s="16">
        <v>0</v>
      </c>
      <c r="Z6" s="16">
        <v>6.0999999999999999E-2</v>
      </c>
      <c r="AA6" s="16">
        <v>0.80910000000000004</v>
      </c>
      <c r="AE6" s="16">
        <v>0</v>
      </c>
      <c r="AF6" s="16">
        <v>0</v>
      </c>
      <c r="AG6" s="16">
        <v>0</v>
      </c>
      <c r="AH6" s="16">
        <v>6.0999999999999999E-2</v>
      </c>
      <c r="AI6" s="16">
        <v>0.80910000000000004</v>
      </c>
    </row>
    <row r="7" spans="1:36" ht="105" x14ac:dyDescent="0.25">
      <c r="B7" s="3"/>
      <c r="C7" s="3"/>
      <c r="D7" s="3"/>
      <c r="E7" s="3"/>
      <c r="F7" s="3"/>
      <c r="H7" s="5"/>
      <c r="I7" s="13"/>
      <c r="J7" s="13"/>
      <c r="K7" s="6"/>
      <c r="L7" s="7"/>
      <c r="O7" s="3" t="s">
        <v>24</v>
      </c>
      <c r="P7" s="3"/>
      <c r="Q7" s="3"/>
      <c r="R7" s="3"/>
      <c r="S7" s="3"/>
      <c r="W7" s="3" t="s">
        <v>25</v>
      </c>
      <c r="X7" s="3"/>
      <c r="Y7" s="3"/>
      <c r="Z7" s="3"/>
      <c r="AA7" s="3"/>
      <c r="AE7" s="3" t="s">
        <v>26</v>
      </c>
      <c r="AF7" s="3"/>
      <c r="AG7" s="3"/>
      <c r="AH7" s="3"/>
      <c r="AI7" s="3"/>
    </row>
    <row r="8" spans="1:36" x14ac:dyDescent="0.25">
      <c r="B8" s="3">
        <v>0</v>
      </c>
      <c r="C8" s="3">
        <v>1</v>
      </c>
      <c r="D8" s="3">
        <v>2</v>
      </c>
      <c r="E8" s="3">
        <v>3</v>
      </c>
      <c r="F8" s="3">
        <v>4</v>
      </c>
      <c r="O8" s="3">
        <v>0</v>
      </c>
      <c r="P8" s="3">
        <v>1</v>
      </c>
      <c r="Q8" s="3">
        <v>2</v>
      </c>
      <c r="R8" s="3">
        <v>3</v>
      </c>
      <c r="S8" s="3">
        <v>4</v>
      </c>
      <c r="W8" s="3">
        <v>0</v>
      </c>
      <c r="X8" s="3">
        <v>1</v>
      </c>
      <c r="Y8" s="3">
        <v>2</v>
      </c>
      <c r="Z8" s="3">
        <v>3</v>
      </c>
      <c r="AA8" s="3">
        <v>4</v>
      </c>
      <c r="AE8" s="3">
        <v>0</v>
      </c>
      <c r="AF8" s="3">
        <v>1</v>
      </c>
      <c r="AG8" s="3">
        <v>2</v>
      </c>
      <c r="AH8" s="3">
        <v>3</v>
      </c>
      <c r="AI8" s="3">
        <v>4</v>
      </c>
    </row>
    <row r="9" spans="1:36" x14ac:dyDescent="0.25">
      <c r="A9" t="s">
        <v>0</v>
      </c>
      <c r="B9" t="s">
        <v>4</v>
      </c>
      <c r="C9" t="s">
        <v>5</v>
      </c>
      <c r="D9" t="s">
        <v>6</v>
      </c>
      <c r="E9" t="s">
        <v>7</v>
      </c>
      <c r="F9" t="s">
        <v>8</v>
      </c>
      <c r="G9" t="s">
        <v>9</v>
      </c>
      <c r="N9" t="s">
        <v>0</v>
      </c>
      <c r="O9" t="s">
        <v>4</v>
      </c>
      <c r="P9" t="s">
        <v>5</v>
      </c>
      <c r="Q9" t="s">
        <v>6</v>
      </c>
      <c r="R9" t="s">
        <v>7</v>
      </c>
      <c r="S9" t="s">
        <v>8</v>
      </c>
      <c r="T9" t="s">
        <v>9</v>
      </c>
      <c r="V9" t="s">
        <v>0</v>
      </c>
      <c r="W9" t="s">
        <v>4</v>
      </c>
      <c r="X9" t="s">
        <v>5</v>
      </c>
      <c r="Y9" t="s">
        <v>6</v>
      </c>
      <c r="Z9" t="s">
        <v>7</v>
      </c>
      <c r="AA9" t="s">
        <v>8</v>
      </c>
      <c r="AB9" t="s">
        <v>9</v>
      </c>
      <c r="AD9" t="s">
        <v>0</v>
      </c>
      <c r="AE9" t="s">
        <v>4</v>
      </c>
      <c r="AF9" t="s">
        <v>5</v>
      </c>
      <c r="AG9" t="s">
        <v>6</v>
      </c>
      <c r="AH9" t="s">
        <v>7</v>
      </c>
      <c r="AI9" t="s">
        <v>8</v>
      </c>
      <c r="AJ9" t="s">
        <v>9</v>
      </c>
    </row>
    <row r="10" spans="1:36" x14ac:dyDescent="0.25">
      <c r="A10" s="3">
        <v>0</v>
      </c>
      <c r="B10" s="4">
        <v>30000</v>
      </c>
      <c r="C10" s="4">
        <v>50000</v>
      </c>
      <c r="D10" s="4">
        <v>18000</v>
      </c>
      <c r="E10" s="4">
        <v>2000</v>
      </c>
      <c r="F10" s="4">
        <v>0</v>
      </c>
      <c r="G10" s="4">
        <f>SUM(B10:F10)</f>
        <v>100000</v>
      </c>
      <c r="N10" s="3">
        <v>0</v>
      </c>
      <c r="O10" s="4">
        <v>30000</v>
      </c>
      <c r="P10" s="4">
        <v>50000</v>
      </c>
      <c r="Q10" s="4">
        <v>18000</v>
      </c>
      <c r="R10" s="4">
        <v>2000</v>
      </c>
      <c r="S10" s="4">
        <v>0</v>
      </c>
      <c r="T10" s="4">
        <f>SUM(O10:S10)</f>
        <v>100000</v>
      </c>
      <c r="V10" s="3">
        <v>0</v>
      </c>
      <c r="W10" s="4">
        <v>30000</v>
      </c>
      <c r="X10" s="4">
        <v>50000</v>
      </c>
      <c r="Y10" s="4">
        <v>18000</v>
      </c>
      <c r="Z10" s="4">
        <v>2000</v>
      </c>
      <c r="AA10" s="4">
        <v>0</v>
      </c>
      <c r="AB10" s="4">
        <f>SUM(W10:AA10)</f>
        <v>100000</v>
      </c>
      <c r="AD10" s="3">
        <v>0</v>
      </c>
      <c r="AE10" s="4">
        <v>30000</v>
      </c>
      <c r="AF10" s="4">
        <v>50000</v>
      </c>
      <c r="AG10" s="4">
        <v>18000</v>
      </c>
      <c r="AH10" s="4">
        <v>2000</v>
      </c>
      <c r="AI10" s="4">
        <v>0</v>
      </c>
      <c r="AJ10" s="4">
        <f>SUM(AE10:AI10)</f>
        <v>100000</v>
      </c>
    </row>
    <row r="11" spans="1:36" x14ac:dyDescent="0.25">
      <c r="A11">
        <f>A10+1</f>
        <v>1</v>
      </c>
      <c r="G11" s="4"/>
      <c r="N11">
        <f>N10+1</f>
        <v>1</v>
      </c>
      <c r="T11" s="4"/>
      <c r="V11">
        <f>V10+1</f>
        <v>1</v>
      </c>
      <c r="AB11" s="4"/>
      <c r="AD11">
        <f>AD10+1</f>
        <v>1</v>
      </c>
      <c r="AJ11" s="4"/>
    </row>
    <row r="12" spans="1:36" x14ac:dyDescent="0.25">
      <c r="A12">
        <f t="shared" ref="A12:A30" si="0">A11+1</f>
        <v>2</v>
      </c>
      <c r="G12" s="4"/>
      <c r="N12">
        <f t="shared" ref="N12:N30" si="1">N11+1</f>
        <v>2</v>
      </c>
      <c r="T12" s="4"/>
      <c r="V12">
        <f t="shared" ref="V12:V30" si="2">V11+1</f>
        <v>2</v>
      </c>
      <c r="AB12" s="4"/>
      <c r="AD12">
        <f t="shared" ref="AD12:AD30" si="3">AD11+1</f>
        <v>2</v>
      </c>
      <c r="AJ12" s="4"/>
    </row>
    <row r="13" spans="1:36" x14ac:dyDescent="0.25">
      <c r="A13">
        <f t="shared" si="0"/>
        <v>3</v>
      </c>
      <c r="G13" s="4"/>
      <c r="N13">
        <f t="shared" si="1"/>
        <v>3</v>
      </c>
      <c r="T13" s="4"/>
      <c r="V13">
        <f t="shared" si="2"/>
        <v>3</v>
      </c>
      <c r="AB13" s="4"/>
      <c r="AD13">
        <f t="shared" si="3"/>
        <v>3</v>
      </c>
      <c r="AJ13" s="4"/>
    </row>
    <row r="14" spans="1:36" x14ac:dyDescent="0.25">
      <c r="A14">
        <f t="shared" si="0"/>
        <v>4</v>
      </c>
      <c r="G14" s="4"/>
      <c r="N14">
        <f t="shared" si="1"/>
        <v>4</v>
      </c>
      <c r="T14" s="4"/>
      <c r="V14">
        <f t="shared" si="2"/>
        <v>4</v>
      </c>
      <c r="AB14" s="4"/>
      <c r="AD14">
        <f t="shared" si="3"/>
        <v>4</v>
      </c>
      <c r="AJ14" s="4"/>
    </row>
    <row r="15" spans="1:36" x14ac:dyDescent="0.25">
      <c r="A15">
        <f t="shared" si="0"/>
        <v>5</v>
      </c>
      <c r="G15" s="4"/>
      <c r="N15">
        <f t="shared" si="1"/>
        <v>5</v>
      </c>
      <c r="T15" s="4"/>
      <c r="V15">
        <f t="shared" si="2"/>
        <v>5</v>
      </c>
      <c r="AB15" s="4"/>
      <c r="AD15">
        <f t="shared" si="3"/>
        <v>5</v>
      </c>
      <c r="AJ15" s="4"/>
    </row>
    <row r="16" spans="1:36" x14ac:dyDescent="0.25">
      <c r="A16">
        <f t="shared" si="0"/>
        <v>6</v>
      </c>
      <c r="G16" s="4"/>
      <c r="N16">
        <f t="shared" si="1"/>
        <v>6</v>
      </c>
      <c r="T16" s="4"/>
      <c r="V16">
        <f t="shared" si="2"/>
        <v>6</v>
      </c>
      <c r="AB16" s="4"/>
      <c r="AD16">
        <f t="shared" si="3"/>
        <v>6</v>
      </c>
      <c r="AJ16" s="4"/>
    </row>
    <row r="17" spans="1:36" x14ac:dyDescent="0.25">
      <c r="A17">
        <f t="shared" si="0"/>
        <v>7</v>
      </c>
      <c r="G17" s="4"/>
      <c r="N17">
        <f t="shared" si="1"/>
        <v>7</v>
      </c>
      <c r="T17" s="4"/>
      <c r="V17">
        <f t="shared" si="2"/>
        <v>7</v>
      </c>
      <c r="AB17" s="4"/>
      <c r="AD17">
        <f t="shared" si="3"/>
        <v>7</v>
      </c>
      <c r="AJ17" s="4"/>
    </row>
    <row r="18" spans="1:36" x14ac:dyDescent="0.25">
      <c r="A18">
        <f t="shared" si="0"/>
        <v>8</v>
      </c>
      <c r="G18" s="4"/>
      <c r="N18">
        <f t="shared" si="1"/>
        <v>8</v>
      </c>
      <c r="T18" s="4"/>
      <c r="V18">
        <f t="shared" si="2"/>
        <v>8</v>
      </c>
      <c r="AB18" s="4"/>
      <c r="AD18">
        <f t="shared" si="3"/>
        <v>8</v>
      </c>
      <c r="AJ18" s="4"/>
    </row>
    <row r="19" spans="1:36" x14ac:dyDescent="0.25">
      <c r="A19">
        <f t="shared" si="0"/>
        <v>9</v>
      </c>
      <c r="G19" s="4"/>
      <c r="N19">
        <f t="shared" si="1"/>
        <v>9</v>
      </c>
      <c r="T19" s="4"/>
      <c r="V19">
        <f t="shared" si="2"/>
        <v>9</v>
      </c>
      <c r="AB19" s="4"/>
      <c r="AD19">
        <f t="shared" si="3"/>
        <v>9</v>
      </c>
      <c r="AJ19" s="4"/>
    </row>
    <row r="20" spans="1:36" x14ac:dyDescent="0.25">
      <c r="A20">
        <f t="shared" si="0"/>
        <v>10</v>
      </c>
      <c r="G20" s="4"/>
      <c r="N20">
        <f t="shared" si="1"/>
        <v>10</v>
      </c>
      <c r="T20" s="4"/>
      <c r="V20">
        <f t="shared" si="2"/>
        <v>10</v>
      </c>
      <c r="AB20" s="4"/>
      <c r="AD20">
        <f t="shared" si="3"/>
        <v>10</v>
      </c>
      <c r="AJ20" s="4"/>
    </row>
    <row r="21" spans="1:36" x14ac:dyDescent="0.25">
      <c r="A21">
        <f t="shared" si="0"/>
        <v>11</v>
      </c>
      <c r="G21" s="4"/>
      <c r="N21">
        <f t="shared" si="1"/>
        <v>11</v>
      </c>
      <c r="T21" s="4"/>
      <c r="V21">
        <f t="shared" si="2"/>
        <v>11</v>
      </c>
      <c r="AB21" s="4"/>
      <c r="AD21">
        <f t="shared" si="3"/>
        <v>11</v>
      </c>
      <c r="AJ21" s="4"/>
    </row>
    <row r="22" spans="1:36" x14ac:dyDescent="0.25">
      <c r="A22">
        <f t="shared" si="0"/>
        <v>12</v>
      </c>
      <c r="G22" s="4"/>
      <c r="N22">
        <f t="shared" si="1"/>
        <v>12</v>
      </c>
      <c r="T22" s="4"/>
      <c r="V22">
        <f t="shared" si="2"/>
        <v>12</v>
      </c>
      <c r="AB22" s="4"/>
      <c r="AD22">
        <f t="shared" si="3"/>
        <v>12</v>
      </c>
      <c r="AJ22" s="4"/>
    </row>
    <row r="23" spans="1:36" x14ac:dyDescent="0.25">
      <c r="A23">
        <f t="shared" si="0"/>
        <v>13</v>
      </c>
      <c r="G23" s="4"/>
      <c r="N23">
        <f t="shared" si="1"/>
        <v>13</v>
      </c>
      <c r="T23" s="4"/>
      <c r="V23">
        <f t="shared" si="2"/>
        <v>13</v>
      </c>
      <c r="AB23" s="4"/>
      <c r="AD23">
        <f t="shared" si="3"/>
        <v>13</v>
      </c>
      <c r="AJ23" s="4"/>
    </row>
    <row r="24" spans="1:36" x14ac:dyDescent="0.25">
      <c r="A24">
        <f t="shared" si="0"/>
        <v>14</v>
      </c>
      <c r="G24" s="4"/>
      <c r="N24">
        <f t="shared" si="1"/>
        <v>14</v>
      </c>
      <c r="T24" s="4"/>
      <c r="V24">
        <f t="shared" si="2"/>
        <v>14</v>
      </c>
      <c r="AB24" s="4"/>
      <c r="AD24">
        <f t="shared" si="3"/>
        <v>14</v>
      </c>
      <c r="AJ24" s="4"/>
    </row>
    <row r="25" spans="1:36" x14ac:dyDescent="0.25">
      <c r="A25">
        <f t="shared" si="0"/>
        <v>15</v>
      </c>
      <c r="G25" s="4"/>
      <c r="N25">
        <f t="shared" si="1"/>
        <v>15</v>
      </c>
      <c r="T25" s="4"/>
      <c r="V25">
        <f t="shared" si="2"/>
        <v>15</v>
      </c>
      <c r="AB25" s="4"/>
      <c r="AD25">
        <f t="shared" si="3"/>
        <v>15</v>
      </c>
      <c r="AJ25" s="4"/>
    </row>
    <row r="26" spans="1:36" x14ac:dyDescent="0.25">
      <c r="A26">
        <f t="shared" si="0"/>
        <v>16</v>
      </c>
      <c r="G26" s="4"/>
      <c r="N26">
        <f t="shared" si="1"/>
        <v>16</v>
      </c>
      <c r="T26" s="4"/>
      <c r="V26">
        <f t="shared" si="2"/>
        <v>16</v>
      </c>
      <c r="AB26" s="4"/>
      <c r="AD26">
        <f t="shared" si="3"/>
        <v>16</v>
      </c>
      <c r="AJ26" s="4"/>
    </row>
    <row r="27" spans="1:36" x14ac:dyDescent="0.25">
      <c r="A27">
        <f t="shared" si="0"/>
        <v>17</v>
      </c>
      <c r="G27" s="4"/>
      <c r="N27">
        <f t="shared" si="1"/>
        <v>17</v>
      </c>
      <c r="T27" s="4"/>
      <c r="V27">
        <f t="shared" si="2"/>
        <v>17</v>
      </c>
      <c r="AB27" s="4"/>
      <c r="AD27">
        <f t="shared" si="3"/>
        <v>17</v>
      </c>
      <c r="AJ27" s="4"/>
    </row>
    <row r="28" spans="1:36" x14ac:dyDescent="0.25">
      <c r="A28">
        <f t="shared" si="0"/>
        <v>18</v>
      </c>
      <c r="G28" s="4"/>
      <c r="N28">
        <f t="shared" si="1"/>
        <v>18</v>
      </c>
      <c r="T28" s="4"/>
      <c r="V28">
        <f t="shared" si="2"/>
        <v>18</v>
      </c>
      <c r="AB28" s="4"/>
      <c r="AD28">
        <f t="shared" si="3"/>
        <v>18</v>
      </c>
      <c r="AJ28" s="4"/>
    </row>
    <row r="29" spans="1:36" x14ac:dyDescent="0.25">
      <c r="A29">
        <f t="shared" si="0"/>
        <v>19</v>
      </c>
      <c r="G29" s="4"/>
      <c r="N29">
        <f t="shared" si="1"/>
        <v>19</v>
      </c>
      <c r="T29" s="4"/>
      <c r="V29">
        <f t="shared" si="2"/>
        <v>19</v>
      </c>
      <c r="AB29" s="4"/>
      <c r="AD29">
        <f t="shared" si="3"/>
        <v>19</v>
      </c>
      <c r="AJ29" s="4"/>
    </row>
    <row r="30" spans="1:36" x14ac:dyDescent="0.25">
      <c r="A30">
        <f t="shared" si="0"/>
        <v>20</v>
      </c>
      <c r="G30" s="4"/>
      <c r="N30">
        <f t="shared" si="1"/>
        <v>20</v>
      </c>
      <c r="T30" s="4"/>
      <c r="V30">
        <f t="shared" si="2"/>
        <v>20</v>
      </c>
      <c r="AB30" s="4"/>
      <c r="AD30">
        <f t="shared" si="3"/>
        <v>20</v>
      </c>
      <c r="AJ30"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B1" workbookViewId="0">
      <selection activeCell="C2" sqref="C2:D5"/>
    </sheetView>
  </sheetViews>
  <sheetFormatPr defaultRowHeight="15" x14ac:dyDescent="0.25"/>
  <cols>
    <col min="1" max="2" width="30" customWidth="1"/>
    <col min="3" max="3" width="37.28515625" customWidth="1"/>
    <col min="4" max="4" width="42.28515625" customWidth="1"/>
  </cols>
  <sheetData>
    <row r="1" spans="1:4" x14ac:dyDescent="0.25">
      <c r="B1" t="s">
        <v>2</v>
      </c>
      <c r="C1" t="s">
        <v>34</v>
      </c>
      <c r="D1" t="s">
        <v>35</v>
      </c>
    </row>
    <row r="2" spans="1:4" x14ac:dyDescent="0.25">
      <c r="A2" t="s">
        <v>27</v>
      </c>
      <c r="B2">
        <v>0</v>
      </c>
    </row>
    <row r="3" spans="1:4" x14ac:dyDescent="0.25">
      <c r="A3" t="s">
        <v>36</v>
      </c>
      <c r="B3">
        <v>10000</v>
      </c>
    </row>
    <row r="4" spans="1:4" x14ac:dyDescent="0.25">
      <c r="A4" t="s">
        <v>20</v>
      </c>
      <c r="B4">
        <v>50000</v>
      </c>
    </row>
    <row r="5" spans="1:4" x14ac:dyDescent="0.25">
      <c r="A5" t="s">
        <v>37</v>
      </c>
      <c r="B5">
        <v>100000</v>
      </c>
    </row>
    <row r="31" spans="2:4" ht="15.75" x14ac:dyDescent="0.25">
      <c r="B31" s="22" t="s">
        <v>38</v>
      </c>
      <c r="C31" s="22"/>
      <c r="D31" s="22"/>
    </row>
  </sheetData>
  <mergeCells count="1">
    <mergeCell ref="B31:D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TED-Changing Survival</vt:lpstr>
      <vt:lpstr>EGG-Changing Fecundity</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Miehls, Andrea</dc:creator>
  <cp:lastModifiedBy>Sara</cp:lastModifiedBy>
  <cp:lastPrinted>2012-03-07T05:48:43Z</cp:lastPrinted>
  <dcterms:created xsi:type="dcterms:W3CDTF">2012-03-07T02:11:34Z</dcterms:created>
  <dcterms:modified xsi:type="dcterms:W3CDTF">2013-10-28T20:55:45Z</dcterms:modified>
</cp:coreProperties>
</file>